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980" yWindow="60" windowWidth="13710" windowHeight="11655" tabRatio="698" activeTab="2"/>
  </bookViews>
  <sheets>
    <sheet name="січ(тимч.)" sheetId="1" r:id="rId1"/>
    <sheet name="лютий(тимч.)" sheetId="2" r:id="rId2"/>
    <sheet name="лютий" sheetId="3" r:id="rId3"/>
  </sheets>
  <definedNames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<sst xmlns="http://schemas.openxmlformats.org/spreadsheetml/2006/main" count="312" uniqueCount="55">
  <si>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</si>
  <si>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</si>
  <si>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</si>
  <si>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</si>
  <si>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</si>
  <si>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</si>
  <si>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</si>
  <si>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</si>
  <si>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</si>
  <si>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</si>
  <si>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</si>
  <si>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</si>
  <si>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</si>
  <si>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</si>
  <si>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</si>
  <si>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</si>
  <si>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</si>
  <si>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</si>
  <si>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</si>
  <si>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</si>
  <si>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</si>
  <si>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</si>
  <si>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</si>
  <si>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</si>
  <si>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</si>
  <si>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</si>
  <si>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</si>
  <si>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</si>
  <si>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</si>
  <si>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</si>
  <si>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</si>
  <si>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</si>
  <si>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</si>
  <si>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</si>
  <si>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</si>
  <si>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</si>
  <si>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</si>
  <si>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</si>
  <si>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</si>
  <si>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</si>
  <si>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</si>
  <si>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</si>
  <si>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</si>
  <si>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</si>
  <si>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</si>
  <si>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</si>
  <si>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</si>
  <si>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</si>
  <si>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</si>
  <si>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</si>
  <si>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</si>
  <si>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</si>
  <si>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</si>
  <si>
    <t>по міському бюджету м.Черкаси у ЛЮТОМУ 2019 р.</t>
  </si>
  <si>
    <t>надійшло доходів/план видатків
 на лютий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</si>
</sst>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34" borderId="10" xfId="0" applyNumberFormat="1" applyFont="1" applyFill="1" applyBorder="1" applyAlignment="1">
      <alignment horizontal="center" vertical="center" wrapText="1"/>
    </xf>
    <xf numFmtId="196" fontId="2" fillId="34" borderId="10" xfId="0" applyNumberFormat="1" applyFont="1" applyFill="1" applyBorder="1" applyAlignment="1">
      <alignment horizontal="center"/>
    </xf>
    <xf numFmtId="200" fontId="10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vertical="center"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 horizontal="center" vertical="center"/>
    </xf>
    <xf numFmtId="196" fontId="10" fillId="34" borderId="10" xfId="0" applyNumberFormat="1" applyFont="1" applyFill="1" applyBorder="1" applyAlignment="1">
      <alignment horizontal="center" vertical="center"/>
    </xf>
    <xf numFmtId="200" fontId="10" fillId="34" borderId="10" xfId="0" applyNumberFormat="1" applyFont="1" applyFill="1" applyBorder="1" applyAlignment="1">
      <alignment horizontal="center" shrinkToFit="1"/>
    </xf>
    <xf numFmtId="200" fontId="2" fillId="34" borderId="10" xfId="0" applyNumberFormat="1" applyFont="1" applyFill="1" applyBorder="1" applyAlignment="1">
      <alignment shrinkToFit="1"/>
    </xf>
    <xf numFmtId="200" fontId="21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200" fontId="2" fillId="34" borderId="10" xfId="0" applyNumberFormat="1" applyFont="1" applyFill="1" applyBorder="1" applyAlignment="1">
      <alignment/>
    </xf>
    <xf numFmtId="200" fontId="1" fillId="34" borderId="0" xfId="0" applyNumberFormat="1" applyFont="1" applyFill="1" applyAlignment="1">
      <alignment/>
    </xf>
    <xf numFmtId="0" fontId="14" fillId="34" borderId="0" xfId="0" applyFont="1" applyFill="1" applyAlignment="1">
      <alignment/>
    </xf>
    <xf numFmtId="196" fontId="10" fillId="34" borderId="0" xfId="0" applyNumberFormat="1" applyFont="1" applyFill="1" applyAlignment="1">
      <alignment/>
    </xf>
    <xf numFmtId="196" fontId="17" fillId="34" borderId="0" xfId="0" applyNumberFormat="1" applyFont="1" applyFill="1" applyAlignment="1">
      <alignment/>
    </xf>
    <xf numFmtId="196" fontId="1" fillId="34" borderId="0" xfId="0" applyNumberFormat="1" applyFont="1" applyFill="1" applyAlignment="1">
      <alignment/>
    </xf>
    <xf numFmtId="196" fontId="0" fillId="34" borderId="0" xfId="0" applyNumberForma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V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7" sqref="AE7: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91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05" t="s">
        <v>12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</row>
    <row r="2" spans="1:33" ht="22.5" customHeight="1">
      <c r="A2" s="106" t="s">
        <v>52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92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93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93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93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1189.199999999997</v>
      </c>
      <c r="AF7" s="54"/>
      <c r="AG7" s="40"/>
    </row>
    <row r="8" spans="1:55" ht="18" customHeight="1">
      <c r="A8" s="47" t="s">
        <v>30</v>
      </c>
      <c r="B8" s="33">
        <f>SUM(E8:AB8)</f>
        <v>129768.79999999999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94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>
        <v>7145.2</v>
      </c>
      <c r="X8" s="62">
        <v>12469.4</v>
      </c>
      <c r="Y8" s="62"/>
      <c r="Z8" s="62"/>
      <c r="AA8" s="62"/>
      <c r="AB8" s="61"/>
      <c r="AC8" s="64"/>
      <c r="AD8" s="64"/>
      <c r="AE8" s="65">
        <f>SUM(E8:AD8)+C8-AF9+AF16+AF25</f>
        <v>81696.29999999997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5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2627.9999999999995</v>
      </c>
      <c r="X9" s="68">
        <f t="shared" si="0"/>
        <v>16956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114199.90000000001</v>
      </c>
      <c r="AG9" s="69">
        <f>AG10+AG15+AG24+AG33+AG47+AG52+AG54+AG61+AG62+AG71+AG72+AG76+AG88+AG81+AG83+AG82+AG69+AG89+AG91+AG90+AG70+AG40+AG92</f>
        <v>48548.6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88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>
        <v>2560.6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15290.500000000002</v>
      </c>
      <c r="AG10" s="88">
        <f>B10+C10-AF10</f>
        <v>1956.9999999999982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88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>
        <v>2554.5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15161.7</v>
      </c>
      <c r="AG11" s="88">
        <f>B11+C11-AF11</f>
        <v>1076.2999999999993</v>
      </c>
    </row>
    <row r="12" spans="1:33" ht="15.7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88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88">
        <f>B12+C12-AF12</f>
        <v>412.20000000000005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88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88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88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6.099999999999909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128.80000000000092</v>
      </c>
      <c r="AG14" s="88">
        <f>AG10-AG11-AG12-AG13</f>
        <v>468.49999999999886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88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>
        <v>22.2</v>
      </c>
      <c r="X15" s="67">
        <f>3005.5+12063.7</f>
        <v>15069.2</v>
      </c>
      <c r="Y15" s="72"/>
      <c r="Z15" s="72"/>
      <c r="AA15" s="72"/>
      <c r="AB15" s="67"/>
      <c r="AC15" s="67"/>
      <c r="AD15" s="67"/>
      <c r="AE15" s="67"/>
      <c r="AF15" s="71">
        <f t="shared" si="1"/>
        <v>56083.8</v>
      </c>
      <c r="AG15" s="88">
        <f aca="true" t="shared" si="3" ref="AG15:AG31">B15+C15-AF15</f>
        <v>13865.100000000006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96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>
        <v>12063.7</v>
      </c>
      <c r="Y16" s="76"/>
      <c r="Z16" s="76"/>
      <c r="AA16" s="76"/>
      <c r="AB16" s="75"/>
      <c r="AC16" s="75"/>
      <c r="AD16" s="75"/>
      <c r="AE16" s="75"/>
      <c r="AF16" s="78">
        <f t="shared" si="1"/>
        <v>22731.5</v>
      </c>
      <c r="AG16" s="89">
        <f t="shared" si="3"/>
        <v>288.09999999999854</v>
      </c>
      <c r="AH16" s="57"/>
    </row>
    <row r="17" spans="1:34" ht="15.7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88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>
        <v>15069.2</v>
      </c>
      <c r="Y17" s="72"/>
      <c r="Z17" s="72"/>
      <c r="AA17" s="72"/>
      <c r="AB17" s="67"/>
      <c r="AC17" s="67"/>
      <c r="AD17" s="67"/>
      <c r="AE17" s="67"/>
      <c r="AF17" s="71">
        <f t="shared" si="1"/>
        <v>53431</v>
      </c>
      <c r="AG17" s="88">
        <f t="shared" si="3"/>
        <v>2988.5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88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88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88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>
        <v>22.2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1648.8999999999999</v>
      </c>
      <c r="AG19" s="88">
        <f t="shared" si="3"/>
        <v>2551.7000000000007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88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88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88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88">
        <f t="shared" si="3"/>
        <v>49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88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88">
        <f t="shared" si="3"/>
        <v>0</v>
      </c>
    </row>
    <row r="23" spans="1:33" ht="15.7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88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88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88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88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96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9">
        <f t="shared" si="3"/>
        <v>0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88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88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88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88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88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88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88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88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88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88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88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88">
        <f t="shared" si="3"/>
        <v>0</v>
      </c>
    </row>
    <row r="32" spans="1:33" ht="15.7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88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88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88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88">
        <f aca="true" t="shared" si="6" ref="AG33:AG38">B33+C33-AF33</f>
        <v>471.49999999999994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88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88">
        <f t="shared" si="6"/>
        <v>34.89999999999998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88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88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88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88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88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88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88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88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88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88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88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>
        <v>14.1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1043</v>
      </c>
      <c r="AG40" s="88">
        <f aca="true" t="shared" si="8" ref="AG40:AG45">B40+C40-AF40</f>
        <v>88.40000000000009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88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979.7</v>
      </c>
      <c r="AG41" s="88">
        <f t="shared" si="8"/>
        <v>5.699999999999932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88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88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88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88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88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88">
        <f t="shared" si="8"/>
        <v>77.4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88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88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88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88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97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>
        <v>13.1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1941.8</v>
      </c>
      <c r="AG47" s="88">
        <f>B47+C47-AF47</f>
        <v>2831.5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97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88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88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>
        <v>8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1936.6000000000001</v>
      </c>
      <c r="AG49" s="88">
        <f>B49+C49-AF49</f>
        <v>2730.0999999999995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88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88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88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5.1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5.199999999999994</v>
      </c>
      <c r="AG51" s="88">
        <f>AG47-AG49-AG48</f>
        <v>101.40000000000055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88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88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88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88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88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88">
        <f t="shared" si="12"/>
        <v>761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88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88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88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88">
        <f t="shared" si="12"/>
        <v>0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88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88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88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88">
        <f t="shared" si="12"/>
        <v>11.9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88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88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88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88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88"/>
      <c r="N61" s="67"/>
      <c r="O61" s="71"/>
      <c r="P61" s="67"/>
      <c r="Q61" s="71"/>
      <c r="R61" s="67"/>
      <c r="S61" s="72"/>
      <c r="T61" s="72"/>
      <c r="U61" s="72"/>
      <c r="V61" s="72"/>
      <c r="W61" s="72">
        <v>18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18</v>
      </c>
      <c r="AG61" s="88">
        <f aca="true" t="shared" si="15" ref="AG61:AG67">B61+C61-AF61</f>
        <v>33.5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88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88">
        <f t="shared" si="15"/>
        <v>1041.1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88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88">
        <f t="shared" si="15"/>
        <v>94.20000000000005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88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88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88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88">
        <f t="shared" si="15"/>
        <v>75.60000000000001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88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88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88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88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88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88">
        <f>AG62-AG63-AG66-AG67-AG65-AG64</f>
        <v>411.9999999999999</v>
      </c>
    </row>
    <row r="69" spans="1:33" ht="31.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88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90">
        <f aca="true" t="shared" si="17" ref="AG69:AG92">B69+C69-AF69</f>
        <v>2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88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90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97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9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88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90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88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90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88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90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88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90">
        <f t="shared" si="17"/>
        <v>9.400000000000002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97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90">
        <f t="shared" si="17"/>
        <v>13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97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90">
        <f t="shared" si="17"/>
        <v>1.8000000000000114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97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9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97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90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97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90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97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90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97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90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97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88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97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88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97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88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97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88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97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88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88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88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88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88">
        <f t="shared" si="17"/>
        <v>5087.2</v>
      </c>
      <c r="AH89" s="11"/>
      <c r="AI89" s="85"/>
    </row>
    <row r="90" spans="1:34" ht="15.7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88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4"/>
        <v>5660.4</v>
      </c>
      <c r="AG90" s="88">
        <f t="shared" si="17"/>
        <v>0</v>
      </c>
      <c r="AH90" s="11"/>
    </row>
    <row r="91" spans="1:34" ht="15.7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88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88">
        <f t="shared" si="17"/>
        <v>207.9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88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88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88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98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2627.9999999999995</v>
      </c>
      <c r="X94" s="82">
        <f t="shared" si="18"/>
        <v>16956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114199.90000000001</v>
      </c>
      <c r="AG94" s="83">
        <f>AG10+AG15+AG24+AG33+AG47+AG52+AG54+AG61+AG62+AG69+AG71+AG72+AG76+AG81+AG82+AG83+AG88+AG89+AG90+AG91+AG70+AG40+AG92</f>
        <v>48548.6</v>
      </c>
    </row>
    <row r="95" spans="1:33" ht="15.7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88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2568.6</v>
      </c>
      <c r="X95" s="67">
        <f t="shared" si="19"/>
        <v>15069.2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72698.8</v>
      </c>
      <c r="AG95" s="71">
        <f>B95+C95-AF95</f>
        <v>4284.899999999994</v>
      </c>
    </row>
    <row r="96" spans="1:33" ht="15.7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88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88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88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22.2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1671.7</v>
      </c>
      <c r="AG98" s="71">
        <f>B98+C98-AF98</f>
        <v>2627.3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88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8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2947.7</v>
      </c>
      <c r="AG99" s="71">
        <f>B99+C99-AF99</f>
        <v>3173.7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99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29.199999999999633</v>
      </c>
      <c r="X100" s="84">
        <f t="shared" si="25"/>
        <v>1886.7999999999993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36723.10000000001</v>
      </c>
      <c r="AG100" s="84">
        <f>AG94-AG95-AG96-AG97-AG98-AG99</f>
        <v>27980.9</v>
      </c>
    </row>
    <row r="101" spans="1:33" s="32" customFormat="1" ht="15.75">
      <c r="A101" s="30"/>
      <c r="B101" s="31"/>
      <c r="C101" s="31"/>
      <c r="M101" s="100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101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102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103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103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104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104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104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104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104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104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104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104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104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104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104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104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104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104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104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104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104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104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104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104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104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104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104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104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104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104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104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104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104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104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104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104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104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1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M21" sqref="M2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11.00390625" style="0" customWidth="1"/>
    <col min="13" max="13" width="10.00390625" style="91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05" t="s">
        <v>12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</row>
    <row r="2" spans="1:33" ht="22.5" customHeight="1">
      <c r="A2" s="106" t="s">
        <v>53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92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93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93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93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19568.3</v>
      </c>
      <c r="AF7" s="54"/>
      <c r="AG7" s="40"/>
    </row>
    <row r="8" spans="1:55" ht="18" customHeight="1">
      <c r="A8" s="47" t="s">
        <v>30</v>
      </c>
      <c r="B8" s="33">
        <f>SUM(E8:AB8)</f>
        <v>68838.2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94">
        <v>4605.5</v>
      </c>
      <c r="N8" s="61">
        <v>10210.2</v>
      </c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88367.49999999996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153046.8</v>
      </c>
      <c r="C9" s="23">
        <f t="shared" si="0"/>
        <v>48548.6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5">
        <f t="shared" si="0"/>
        <v>13450.800000000001</v>
      </c>
      <c r="N9" s="68">
        <f t="shared" si="0"/>
        <v>7202.2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83845.70000000001</v>
      </c>
      <c r="AG9" s="95">
        <f>AG10+AG15+AG24+AG33+AG47+AG52+AG54+AG61+AG62+AG71+AG72+AG76+AG88+AG81+AG83+AG82+AG69+AG89+AG91+AG90+AG70+AG40+AG92</f>
        <v>117749.70000000001</v>
      </c>
      <c r="AH9" s="41"/>
      <c r="AI9" s="41"/>
    </row>
    <row r="10" spans="1:33" ht="15.75">
      <c r="A10" s="4" t="s">
        <v>4</v>
      </c>
      <c r="B10" s="22">
        <v>17247.5</v>
      </c>
      <c r="C10" s="22">
        <v>1956.9999999999982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88">
        <v>1728.3</v>
      </c>
      <c r="N10" s="67">
        <v>5.1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7823.1</v>
      </c>
      <c r="AG10" s="88">
        <f>B10+C10-AF10</f>
        <v>11381.4</v>
      </c>
    </row>
    <row r="11" spans="1:33" ht="15.75">
      <c r="A11" s="3" t="s">
        <v>5</v>
      </c>
      <c r="B11" s="22">
        <v>16171</v>
      </c>
      <c r="C11" s="22">
        <v>1076.2999999999993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88">
        <v>1657.6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7400.4</v>
      </c>
      <c r="AG11" s="88">
        <f>B11+C11-AF11</f>
        <v>9846.9</v>
      </c>
    </row>
    <row r="12" spans="1:33" ht="15.75">
      <c r="A12" s="3" t="s">
        <v>2</v>
      </c>
      <c r="B12" s="29">
        <v>403.8</v>
      </c>
      <c r="C12" s="22">
        <v>412.20000000000005</v>
      </c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88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61.6</v>
      </c>
      <c r="AG12" s="88">
        <f>B12+C12-AF12</f>
        <v>754.4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88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88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672.7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88">
        <f t="shared" si="2"/>
        <v>70.70000000000005</v>
      </c>
      <c r="N14" s="67">
        <f t="shared" si="2"/>
        <v>5.1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361.0999999999999</v>
      </c>
      <c r="AG14" s="88">
        <f>AG10-AG11-AG12-AG13</f>
        <v>780.1</v>
      </c>
    </row>
    <row r="15" spans="1:33" ht="15" customHeight="1">
      <c r="A15" s="4" t="s">
        <v>6</v>
      </c>
      <c r="B15" s="22">
        <v>69948.9</v>
      </c>
      <c r="C15" s="22">
        <v>13865.100000000006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88">
        <v>446</v>
      </c>
      <c r="N15" s="67">
        <v>2528.1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34918.5</v>
      </c>
      <c r="AG15" s="88">
        <f aca="true" t="shared" si="3" ref="AG15:AG31">B15+C15-AF15</f>
        <v>48895.5</v>
      </c>
    </row>
    <row r="16" spans="1:34" s="53" customFormat="1" ht="15" customHeight="1">
      <c r="A16" s="51" t="s">
        <v>38</v>
      </c>
      <c r="B16" s="52">
        <v>23019.6</v>
      </c>
      <c r="C16" s="52">
        <v>288.09999999999854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9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9">
        <f t="shared" si="3"/>
        <v>12523.999999999996</v>
      </c>
      <c r="AH16" s="57"/>
    </row>
    <row r="17" spans="1:34" ht="15.75">
      <c r="A17" s="3" t="s">
        <v>5</v>
      </c>
      <c r="B17" s="22">
        <v>51892</v>
      </c>
      <c r="C17" s="22">
        <v>2988.5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88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88">
        <f t="shared" si="3"/>
        <v>27450.3</v>
      </c>
      <c r="AH17" s="6"/>
    </row>
    <row r="18" spans="1:33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88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88">
        <f t="shared" si="3"/>
        <v>0</v>
      </c>
    </row>
    <row r="19" spans="1:33" ht="15.75">
      <c r="A19" s="3" t="s">
        <v>1</v>
      </c>
      <c r="B19" s="22">
        <v>4860.8</v>
      </c>
      <c r="C19" s="22">
        <v>2551.7000000000007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88">
        <v>133.7</v>
      </c>
      <c r="N19" s="67">
        <v>449.5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2497.6</v>
      </c>
      <c r="AG19" s="88">
        <f t="shared" si="3"/>
        <v>4914.9000000000015</v>
      </c>
    </row>
    <row r="20" spans="1:33" ht="15.75">
      <c r="A20" s="3" t="s">
        <v>2</v>
      </c>
      <c r="B20" s="22">
        <f>11895.2-159.6</f>
        <v>11735.6</v>
      </c>
      <c r="C20" s="22">
        <v>8061.6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88">
        <v>143.2</v>
      </c>
      <c r="N20" s="67">
        <v>2067.6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4564.199999999999</v>
      </c>
      <c r="AG20" s="88">
        <f t="shared" si="3"/>
        <v>15233.000000000002</v>
      </c>
    </row>
    <row r="21" spans="1:33" ht="15.75">
      <c r="A21" s="3" t="s">
        <v>16</v>
      </c>
      <c r="B21" s="22">
        <v>1081.9</v>
      </c>
      <c r="C21" s="22">
        <v>49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88">
        <v>169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190</v>
      </c>
      <c r="AG21" s="88">
        <f t="shared" si="3"/>
        <v>940.9000000000001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88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88">
        <f t="shared" si="3"/>
        <v>0</v>
      </c>
    </row>
    <row r="23" spans="1:33" ht="15.75">
      <c r="A23" s="3" t="s">
        <v>23</v>
      </c>
      <c r="B23" s="22">
        <f>B15-B17-B18-B19-B20-B21-B22</f>
        <v>362.2999999999952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88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220.19999999999726</v>
      </c>
      <c r="AG23" s="88">
        <f t="shared" si="3"/>
        <v>356.4000000000038</v>
      </c>
    </row>
    <row r="24" spans="1:33" ht="15" customHeight="1">
      <c r="A24" s="4" t="s">
        <v>7</v>
      </c>
      <c r="B24" s="22">
        <v>32042</v>
      </c>
      <c r="C24" s="22">
        <v>8025.399999999998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88">
        <f>9964.9</f>
        <v>9964.9</v>
      </c>
      <c r="N24" s="67">
        <f>4030.7+430.2</f>
        <v>4460.9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15297.4</v>
      </c>
      <c r="AG24" s="88">
        <f t="shared" si="3"/>
        <v>24769.999999999993</v>
      </c>
    </row>
    <row r="25" spans="1:34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96">
        <v>9964.9</v>
      </c>
      <c r="N25" s="75">
        <v>430.2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10895</v>
      </c>
      <c r="AG25" s="89">
        <f t="shared" si="3"/>
        <v>6143.200000000001</v>
      </c>
      <c r="AH25" s="57"/>
    </row>
    <row r="26" spans="1:34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88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88">
        <f t="shared" si="3"/>
        <v>0</v>
      </c>
      <c r="AH26" s="6"/>
    </row>
    <row r="27" spans="1:33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88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88">
        <f t="shared" si="3"/>
        <v>0</v>
      </c>
    </row>
    <row r="28" spans="1:33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88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88">
        <f t="shared" si="3"/>
        <v>0</v>
      </c>
    </row>
    <row r="29" spans="1:33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88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88">
        <f t="shared" si="3"/>
        <v>0</v>
      </c>
    </row>
    <row r="30" spans="1:33" ht="15.75">
      <c r="A30" s="3" t="s">
        <v>16</v>
      </c>
      <c r="B30" s="22">
        <v>83.3</v>
      </c>
      <c r="C30" s="22">
        <v>83.3</v>
      </c>
      <c r="D30" s="67"/>
      <c r="E30" s="67"/>
      <c r="F30" s="67"/>
      <c r="G30" s="67"/>
      <c r="H30" s="67"/>
      <c r="I30" s="67"/>
      <c r="J30" s="72"/>
      <c r="K30" s="67"/>
      <c r="L30" s="67"/>
      <c r="M30" s="88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88">
        <f t="shared" si="3"/>
        <v>166.6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88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88">
        <f t="shared" si="3"/>
        <v>0</v>
      </c>
    </row>
    <row r="32" spans="1:33" ht="15.75">
      <c r="A32" s="3" t="s">
        <v>23</v>
      </c>
      <c r="B32" s="22">
        <f>B24-B30</f>
        <v>31958.7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88">
        <f t="shared" si="5"/>
        <v>9964.9</v>
      </c>
      <c r="N32" s="67">
        <f t="shared" si="5"/>
        <v>4460.9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15297.4</v>
      </c>
      <c r="AG32" s="88">
        <f>AG24-AG30</f>
        <v>24603.399999999994</v>
      </c>
    </row>
    <row r="33" spans="1:33" ht="15" customHeight="1">
      <c r="A33" s="4" t="s">
        <v>8</v>
      </c>
      <c r="B33" s="22">
        <v>759.3</v>
      </c>
      <c r="C33" s="22">
        <v>471.49999999999994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88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104.30000000000001</v>
      </c>
      <c r="AG33" s="88">
        <f aca="true" t="shared" si="6" ref="AG33:AG38">B33+C33-AF33</f>
        <v>1126.5</v>
      </c>
    </row>
    <row r="34" spans="1:33" ht="15.75">
      <c r="A34" s="3" t="s">
        <v>5</v>
      </c>
      <c r="B34" s="22">
        <v>315.1</v>
      </c>
      <c r="C34" s="22">
        <v>34.89999999999998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88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88">
        <f t="shared" si="6"/>
        <v>257.1</v>
      </c>
    </row>
    <row r="35" spans="1:33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88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88">
        <f t="shared" si="6"/>
        <v>0</v>
      </c>
    </row>
    <row r="36" spans="1:33" ht="15.75">
      <c r="A36" s="3" t="s">
        <v>2</v>
      </c>
      <c r="B36" s="36">
        <v>118.8</v>
      </c>
      <c r="C36" s="22">
        <v>114.1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88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9.6</v>
      </c>
      <c r="AG36" s="88">
        <f t="shared" si="6"/>
        <v>223.29999999999998</v>
      </c>
    </row>
    <row r="37" spans="1:33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88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88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88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88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325.3999999999999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88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88">
        <f>AG33-AG34-AG36-AG38-AG35-AG37</f>
        <v>646.1</v>
      </c>
    </row>
    <row r="40" spans="1:33" ht="15" customHeight="1">
      <c r="A40" s="4" t="s">
        <v>29</v>
      </c>
      <c r="B40" s="22">
        <v>1131.4</v>
      </c>
      <c r="C40" s="22">
        <v>88.40000000000009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88"/>
      <c r="N40" s="67">
        <v>0.1</v>
      </c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556.8000000000001</v>
      </c>
      <c r="AG40" s="88">
        <f aca="true" t="shared" si="8" ref="AG40:AG45">B40+C40-AF40</f>
        <v>663.0000000000001</v>
      </c>
    </row>
    <row r="41" spans="1:34" ht="15.75">
      <c r="A41" s="3" t="s">
        <v>5</v>
      </c>
      <c r="B41" s="22">
        <v>985.3</v>
      </c>
      <c r="C41" s="22">
        <v>5.699999999999932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88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88">
        <f t="shared" si="8"/>
        <v>480.89999999999986</v>
      </c>
      <c r="AH41" s="6"/>
    </row>
    <row r="42" spans="1:33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88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88">
        <f t="shared" si="8"/>
        <v>0</v>
      </c>
    </row>
    <row r="43" spans="1:33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88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88">
        <f t="shared" si="8"/>
        <v>2.5</v>
      </c>
    </row>
    <row r="44" spans="1:33" ht="15.75">
      <c r="A44" s="3" t="s">
        <v>2</v>
      </c>
      <c r="B44" s="22">
        <v>118.4</v>
      </c>
      <c r="C44" s="22">
        <v>77.4</v>
      </c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88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88">
        <f t="shared" si="8"/>
        <v>157.9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88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88">
        <f t="shared" si="8"/>
        <v>0</v>
      </c>
    </row>
    <row r="46" spans="1:33" ht="15.75">
      <c r="A46" s="3" t="s">
        <v>23</v>
      </c>
      <c r="B46" s="22">
        <f aca="true" t="shared" si="9" ref="B46:AD46">B40-B41-B42-B43-B44-B45</f>
        <v>16.90000000000012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88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0.500000000000027</v>
      </c>
      <c r="AG46" s="88">
        <f>AG40-AG41-AG42-AG43-AG44-AG45</f>
        <v>21.700000000000244</v>
      </c>
    </row>
    <row r="47" spans="1:33" ht="17.25" customHeight="1">
      <c r="A47" s="4" t="s">
        <v>43</v>
      </c>
      <c r="B47" s="29">
        <v>4760.8</v>
      </c>
      <c r="C47" s="22">
        <v>2831.5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97">
        <v>73.9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2392.5000000000005</v>
      </c>
      <c r="AG47" s="88">
        <f>B47+C47-AF47</f>
        <v>5199.799999999999</v>
      </c>
    </row>
    <row r="48" spans="1:33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97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88">
        <f>B48+C48-AF48</f>
        <v>0</v>
      </c>
    </row>
    <row r="49" spans="1:33" ht="15.75">
      <c r="A49" s="3" t="s">
        <v>16</v>
      </c>
      <c r="B49" s="22">
        <v>4657.2</v>
      </c>
      <c r="C49" s="22">
        <v>2730.0999999999995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88">
        <v>73.9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2352.2000000000003</v>
      </c>
      <c r="AG49" s="88">
        <f>B49+C49-AF49</f>
        <v>5035.0999999999985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88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88">
        <f>B50+C50-AF50</f>
        <v>0</v>
      </c>
    </row>
    <row r="51" spans="1:33" ht="15.75">
      <c r="A51" s="48" t="s">
        <v>23</v>
      </c>
      <c r="B51" s="22">
        <f aca="true" t="shared" si="10" ref="B51:AD51">B47-B48-B49</f>
        <v>103.60000000000036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88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88">
        <f>AG47-AG49-AG48</f>
        <v>164.70000000000073</v>
      </c>
    </row>
    <row r="52" spans="1:33" ht="15" customHeight="1">
      <c r="A52" s="4" t="s">
        <v>0</v>
      </c>
      <c r="B52" s="22">
        <f>5598.5-173.7-321.7</f>
        <v>5103.1</v>
      </c>
      <c r="C52" s="22">
        <v>3557.9000000000005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88">
        <v>46.7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1040.8999999999999</v>
      </c>
      <c r="AG52" s="88">
        <f aca="true" t="shared" si="11" ref="AG52:AG59">B52+C52-AF52</f>
        <v>7620.1</v>
      </c>
    </row>
    <row r="53" spans="1:33" ht="15" customHeight="1">
      <c r="A53" s="3" t="s">
        <v>2</v>
      </c>
      <c r="B53" s="22">
        <f>1290-18</f>
        <v>1272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88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88">
        <f t="shared" si="11"/>
        <v>2458.4</v>
      </c>
    </row>
    <row r="54" spans="1:34" ht="15" customHeight="1">
      <c r="A54" s="4" t="s">
        <v>9</v>
      </c>
      <c r="B54" s="36">
        <v>2072.4</v>
      </c>
      <c r="C54" s="22">
        <v>761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88">
        <v>290.2</v>
      </c>
      <c r="N54" s="67">
        <v>173.9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889.6</v>
      </c>
      <c r="AG54" s="88">
        <f t="shared" si="11"/>
        <v>1943.8000000000002</v>
      </c>
      <c r="AH54" s="6"/>
    </row>
    <row r="55" spans="1:34" ht="15.75">
      <c r="A55" s="3" t="s">
        <v>5</v>
      </c>
      <c r="B55" s="22">
        <v>1147.8</v>
      </c>
      <c r="C55" s="22">
        <v>42.79999999999984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88">
        <v>290.2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367.6</v>
      </c>
      <c r="AG55" s="88">
        <f t="shared" si="11"/>
        <v>822.9999999999999</v>
      </c>
      <c r="AH55" s="6"/>
    </row>
    <row r="56" spans="1:34" ht="15" customHeight="1">
      <c r="A56" s="3" t="s">
        <v>1</v>
      </c>
      <c r="B56" s="22">
        <v>8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88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88">
        <f t="shared" si="11"/>
        <v>8</v>
      </c>
      <c r="AH56" s="6"/>
    </row>
    <row r="57" spans="1:33" ht="15.75">
      <c r="A57" s="3" t="s">
        <v>2</v>
      </c>
      <c r="B57" s="29">
        <v>167.5</v>
      </c>
      <c r="C57" s="22">
        <v>166</v>
      </c>
      <c r="D57" s="67"/>
      <c r="E57" s="67"/>
      <c r="F57" s="67"/>
      <c r="G57" s="67"/>
      <c r="H57" s="67"/>
      <c r="I57" s="67"/>
      <c r="J57" s="72"/>
      <c r="K57" s="67"/>
      <c r="L57" s="67"/>
      <c r="M57" s="88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88">
        <f t="shared" si="11"/>
        <v>333.5</v>
      </c>
    </row>
    <row r="58" spans="1:33" ht="15.75">
      <c r="A58" s="3" t="s">
        <v>16</v>
      </c>
      <c r="B58" s="29">
        <v>17</v>
      </c>
      <c r="C58" s="22">
        <v>11.9</v>
      </c>
      <c r="D58" s="67"/>
      <c r="E58" s="67"/>
      <c r="F58" s="67"/>
      <c r="G58" s="67"/>
      <c r="H58" s="67"/>
      <c r="I58" s="67"/>
      <c r="J58" s="72"/>
      <c r="K58" s="67"/>
      <c r="L58" s="67"/>
      <c r="M58" s="88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88">
        <f t="shared" si="11"/>
        <v>28.9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88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88">
        <f t="shared" si="11"/>
        <v>0</v>
      </c>
    </row>
    <row r="60" spans="1:33" ht="15.75">
      <c r="A60" s="3" t="s">
        <v>23</v>
      </c>
      <c r="B60" s="22">
        <f aca="true" t="shared" si="12" ref="B60:AD60">B54-B55-B57-B59-B56-B58</f>
        <v>732.1000000000001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88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522</v>
      </c>
      <c r="AG60" s="88">
        <f>AG54-AG55-AG57-AG59-AG56-AG58</f>
        <v>750.4000000000002</v>
      </c>
    </row>
    <row r="61" spans="1:33" ht="15" customHeight="1">
      <c r="A61" s="4" t="s">
        <v>10</v>
      </c>
      <c r="B61" s="22">
        <v>51.5</v>
      </c>
      <c r="C61" s="22">
        <v>33.5</v>
      </c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88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16.9</v>
      </c>
      <c r="AG61" s="88">
        <f aca="true" t="shared" si="14" ref="AG61:AG67">B61+C61-AF61</f>
        <v>68.1</v>
      </c>
    </row>
    <row r="62" spans="1:33" ht="15" customHeight="1">
      <c r="A62" s="4" t="s">
        <v>11</v>
      </c>
      <c r="B62" s="22">
        <v>3166.2</v>
      </c>
      <c r="C62" s="22">
        <v>1041.1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88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1268.8</v>
      </c>
      <c r="AG62" s="88">
        <f t="shared" si="14"/>
        <v>2938.499999999999</v>
      </c>
    </row>
    <row r="63" spans="1:34" ht="15.75">
      <c r="A63" s="3" t="s">
        <v>5</v>
      </c>
      <c r="B63" s="22">
        <v>1796.3</v>
      </c>
      <c r="C63" s="22">
        <v>94.20000000000005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88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865.2</v>
      </c>
      <c r="AG63" s="88">
        <f t="shared" si="14"/>
        <v>1025.3</v>
      </c>
      <c r="AH63" s="50"/>
    </row>
    <row r="64" spans="1:34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88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88">
        <f t="shared" si="14"/>
        <v>0</v>
      </c>
      <c r="AH64" s="6"/>
    </row>
    <row r="65" spans="1:34" ht="15.75">
      <c r="A65" s="3" t="s">
        <v>1</v>
      </c>
      <c r="B65" s="22">
        <v>92.7</v>
      </c>
      <c r="C65" s="22">
        <v>75.60000000000001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88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31.1</v>
      </c>
      <c r="AG65" s="88">
        <f t="shared" si="14"/>
        <v>137.20000000000002</v>
      </c>
      <c r="AH65" s="6"/>
    </row>
    <row r="66" spans="1:33" ht="15.75">
      <c r="A66" s="3" t="s">
        <v>2</v>
      </c>
      <c r="B66" s="22">
        <v>169.5</v>
      </c>
      <c r="C66" s="22">
        <v>169.3</v>
      </c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88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1.5</v>
      </c>
      <c r="AG66" s="88">
        <f t="shared" si="14"/>
        <v>337.3</v>
      </c>
    </row>
    <row r="67" spans="1:33" ht="15.75">
      <c r="A67" s="3" t="s">
        <v>16</v>
      </c>
      <c r="B67" s="22">
        <v>290</v>
      </c>
      <c r="C67" s="22">
        <v>290</v>
      </c>
      <c r="D67" s="67"/>
      <c r="E67" s="67"/>
      <c r="F67" s="67"/>
      <c r="G67" s="67"/>
      <c r="H67" s="67"/>
      <c r="I67" s="67"/>
      <c r="J67" s="72"/>
      <c r="K67" s="67"/>
      <c r="L67" s="67"/>
      <c r="M67" s="88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88">
        <f t="shared" si="14"/>
        <v>580</v>
      </c>
    </row>
    <row r="68" spans="1:33" ht="15.75">
      <c r="A68" s="3" t="s">
        <v>23</v>
      </c>
      <c r="B68" s="22">
        <f aca="true" t="shared" si="15" ref="B68:AD68">B62-B63-B66-B67-B65-B64</f>
        <v>817.6999999999998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88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371</v>
      </c>
      <c r="AG68" s="88">
        <f>AG62-AG63-AG66-AG67-AG65-AG64</f>
        <v>858.6999999999991</v>
      </c>
    </row>
    <row r="69" spans="1:33" ht="31.5">
      <c r="A69" s="4" t="s">
        <v>45</v>
      </c>
      <c r="B69" s="22">
        <f>1087.7+173.7+321.7</f>
        <v>1583.1000000000001</v>
      </c>
      <c r="C69" s="22">
        <v>2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88">
        <v>900.5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1486.4</v>
      </c>
      <c r="AG69" s="90">
        <f aca="true" t="shared" si="16" ref="AG69:AG92">B69+C69-AF69</f>
        <v>98.70000000000005</v>
      </c>
    </row>
    <row r="70" spans="1:33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88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90">
        <f t="shared" si="16"/>
        <v>0</v>
      </c>
    </row>
    <row r="71" spans="1:50" ht="31.5">
      <c r="A71" s="4" t="s">
        <v>46</v>
      </c>
      <c r="B71" s="22">
        <v>0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97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90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>
        <v>904.0999999999999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88">
        <v>0.3</v>
      </c>
      <c r="N72" s="67">
        <v>34.1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416.1000000000001</v>
      </c>
      <c r="AG72" s="90">
        <f t="shared" si="16"/>
        <v>1589.2999999999997</v>
      </c>
    </row>
    <row r="73" spans="1:33" ht="15" customHeight="1">
      <c r="A73" s="3" t="s">
        <v>5</v>
      </c>
      <c r="B73" s="22">
        <v>40.7</v>
      </c>
      <c r="C73" s="22">
        <v>40.7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88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90">
        <f t="shared" si="16"/>
        <v>0.9000000000000057</v>
      </c>
    </row>
    <row r="74" spans="1:33" ht="15" customHeight="1">
      <c r="A74" s="3" t="s">
        <v>2</v>
      </c>
      <c r="B74" s="22">
        <f>48.6+233.4</f>
        <v>282</v>
      </c>
      <c r="C74" s="22">
        <v>283.1</v>
      </c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88"/>
      <c r="N74" s="67">
        <v>33.1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175.3</v>
      </c>
      <c r="AG74" s="90">
        <f t="shared" si="16"/>
        <v>389.8</v>
      </c>
    </row>
    <row r="75" spans="1:33" ht="15" customHeight="1">
      <c r="A75" s="3" t="s">
        <v>16</v>
      </c>
      <c r="B75" s="22">
        <v>17.1</v>
      </c>
      <c r="C75" s="22">
        <v>9.400000000000002</v>
      </c>
      <c r="D75" s="67"/>
      <c r="E75" s="67"/>
      <c r="F75" s="67"/>
      <c r="G75" s="67"/>
      <c r="H75" s="67"/>
      <c r="I75" s="67"/>
      <c r="J75" s="72"/>
      <c r="K75" s="67"/>
      <c r="L75" s="67"/>
      <c r="M75" s="88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90">
        <f t="shared" si="16"/>
        <v>26.500000000000004</v>
      </c>
    </row>
    <row r="76" spans="1:33" s="11" customFormat="1" ht="15.75">
      <c r="A76" s="12" t="s">
        <v>48</v>
      </c>
      <c r="B76" s="22">
        <v>146.7</v>
      </c>
      <c r="C76" s="22">
        <v>13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97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61.4</v>
      </c>
      <c r="AG76" s="90">
        <f t="shared" si="16"/>
        <v>98.29999999999998</v>
      </c>
    </row>
    <row r="77" spans="1:33" s="11" customFormat="1" ht="15.75">
      <c r="A77" s="3" t="s">
        <v>5</v>
      </c>
      <c r="B77" s="22">
        <v>133.6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97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90">
        <f t="shared" si="16"/>
        <v>83.5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97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90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97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90">
        <f t="shared" si="16"/>
        <v>0</v>
      </c>
    </row>
    <row r="80" spans="1:33" s="11" customFormat="1" ht="15.75">
      <c r="A80" s="3" t="s">
        <v>2</v>
      </c>
      <c r="B80" s="22">
        <v>7.9</v>
      </c>
      <c r="C80" s="22">
        <v>9.1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97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90">
        <f t="shared" si="16"/>
        <v>7.699999999999999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97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90">
        <f t="shared" si="16"/>
        <v>0</v>
      </c>
    </row>
    <row r="82" spans="1:33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97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90">
        <f t="shared" si="16"/>
        <v>0</v>
      </c>
    </row>
    <row r="83" spans="1:33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97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88">
        <f t="shared" si="16"/>
        <v>0</v>
      </c>
    </row>
    <row r="84" spans="1:33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97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88">
        <f t="shared" si="16"/>
        <v>0</v>
      </c>
    </row>
    <row r="85" spans="1:33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97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88">
        <f t="shared" si="16"/>
        <v>0</v>
      </c>
    </row>
    <row r="86" spans="1:33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97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88">
        <f t="shared" si="16"/>
        <v>0</v>
      </c>
    </row>
    <row r="87" spans="1:33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97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88">
        <f t="shared" si="16"/>
        <v>0</v>
      </c>
    </row>
    <row r="88" spans="1:34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88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88">
        <f t="shared" si="16"/>
        <v>0</v>
      </c>
      <c r="AH88" s="11"/>
    </row>
    <row r="89" spans="1:35" ht="15.75">
      <c r="A89" s="4" t="s">
        <v>50</v>
      </c>
      <c r="B89" s="22">
        <v>8064.3</v>
      </c>
      <c r="C89" s="22">
        <v>5087.2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88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5984.2</v>
      </c>
      <c r="AG89" s="88">
        <f t="shared" si="16"/>
        <v>7167.3</v>
      </c>
      <c r="AH89" s="11"/>
      <c r="AI89" s="85"/>
    </row>
    <row r="90" spans="1:34" ht="15.75">
      <c r="A90" s="4" t="s">
        <v>51</v>
      </c>
      <c r="B90" s="22">
        <f>3519.3+2140.7</f>
        <v>5660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88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88">
        <f t="shared" si="16"/>
        <v>3773.2</v>
      </c>
      <c r="AH90" s="11"/>
    </row>
    <row r="91" spans="1:34" ht="15.75">
      <c r="A91" s="4" t="s">
        <v>25</v>
      </c>
      <c r="B91" s="22">
        <v>208.3</v>
      </c>
      <c r="C91" s="22">
        <v>207.9</v>
      </c>
      <c r="D91" s="67"/>
      <c r="E91" s="67"/>
      <c r="F91" s="67"/>
      <c r="G91" s="67"/>
      <c r="H91" s="67"/>
      <c r="I91" s="67"/>
      <c r="J91" s="67"/>
      <c r="K91" s="67"/>
      <c r="L91" s="67"/>
      <c r="M91" s="88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88">
        <f t="shared" si="16"/>
        <v>416.20000000000005</v>
      </c>
      <c r="AH91" s="11"/>
    </row>
    <row r="92" spans="1:34" ht="15.75">
      <c r="A92" s="4" t="s">
        <v>37</v>
      </c>
      <c r="B92" s="22">
        <v>0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88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9702</v>
      </c>
      <c r="AG92" s="88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88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88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153046.8</v>
      </c>
      <c r="C94" s="35">
        <f t="shared" si="17"/>
        <v>48548.6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8">
        <f t="shared" si="17"/>
        <v>13450.800000000001</v>
      </c>
      <c r="N94" s="82">
        <f t="shared" si="17"/>
        <v>7202.2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83845.70000000001</v>
      </c>
      <c r="AG94" s="83">
        <f>AG10+AG15+AG24+AG33+AG47+AG52+AG54+AG61+AG62+AG69+AG71+AG72+AG76+AG81+AG82+AG83+AG88+AG89+AG90+AG91+AG70+AG40+AG92</f>
        <v>117749.70000000001</v>
      </c>
    </row>
    <row r="95" spans="1:33" ht="15.75">
      <c r="A95" s="3" t="s">
        <v>5</v>
      </c>
      <c r="B95" s="22">
        <f aca="true" t="shared" si="18" ref="B95:AD95">B11+B17+B26+B34+B55+B63+B73+B41+B77+B48</f>
        <v>72481.80000000002</v>
      </c>
      <c r="C95" s="22">
        <f t="shared" si="18"/>
        <v>4284.899999999999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88">
        <f t="shared" si="18"/>
        <v>1947.8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36798.8</v>
      </c>
      <c r="AG95" s="71">
        <f>B95+C95-AF95</f>
        <v>39967.90000000001</v>
      </c>
    </row>
    <row r="96" spans="1:33" ht="15.75">
      <c r="A96" s="3" t="s">
        <v>2</v>
      </c>
      <c r="B96" s="22">
        <f aca="true" t="shared" si="19" ref="B96:AD96">B12+B20+B29+B36+B57+B66+B44+B80+B74+B53</f>
        <v>14275.499999999998</v>
      </c>
      <c r="C96" s="22">
        <f t="shared" si="19"/>
        <v>10481.800000000001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88">
        <f t="shared" si="19"/>
        <v>143.2</v>
      </c>
      <c r="N96" s="67">
        <f t="shared" si="19"/>
        <v>2100.7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4862</v>
      </c>
      <c r="AG96" s="71">
        <f>B96+C96-AF96</f>
        <v>19895.3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88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4972.3</v>
      </c>
      <c r="C98" s="22">
        <f t="shared" si="21"/>
        <v>2627.3000000000006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88">
        <f t="shared" si="21"/>
        <v>133.7</v>
      </c>
      <c r="N98" s="67">
        <f t="shared" si="21"/>
        <v>449.5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2537</v>
      </c>
      <c r="AG98" s="71">
        <f>B98+C98-AF98</f>
        <v>5062.6</v>
      </c>
    </row>
    <row r="99" spans="1:33" ht="15.75">
      <c r="A99" s="3" t="s">
        <v>16</v>
      </c>
      <c r="B99" s="22">
        <f aca="true" t="shared" si="22" ref="B99:X99">B21+B30+B49+B37+B58+B13+B75+B67</f>
        <v>6146.5</v>
      </c>
      <c r="C99" s="22">
        <f t="shared" si="22"/>
        <v>3173.7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88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2542.2000000000003</v>
      </c>
      <c r="AG99" s="71">
        <f>B99+C99-AF99</f>
        <v>6778</v>
      </c>
    </row>
    <row r="100" spans="1:33" ht="12.75">
      <c r="A100" s="1" t="s">
        <v>35</v>
      </c>
      <c r="B100" s="2">
        <f aca="true" t="shared" si="24" ref="B100:AD100">B94-B95-B96-B97-B98-B99</f>
        <v>55154.399999999965</v>
      </c>
      <c r="C100" s="2">
        <f t="shared" si="24"/>
        <v>27980.899999999994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9">
        <f t="shared" si="24"/>
        <v>10983.2</v>
      </c>
      <c r="N100" s="84">
        <f t="shared" si="24"/>
        <v>4652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37089.40000000001</v>
      </c>
      <c r="AG100" s="84">
        <f>AG94-AG95-AG96-AG97-AG98-AG99</f>
        <v>46045.9</v>
      </c>
    </row>
    <row r="101" spans="1:33" s="32" customFormat="1" ht="15.75">
      <c r="A101" s="30"/>
      <c r="B101" s="31"/>
      <c r="C101" s="31"/>
      <c r="M101" s="100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101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102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103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103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104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104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104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104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104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104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104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104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104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104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104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104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104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104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104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104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104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104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104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104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104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104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104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104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104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104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104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104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104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104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104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104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104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0" zoomScaleNormal="70" zoomScalePageLayoutView="0" workbookViewId="0" topLeftCell="A1">
      <pane xSplit="3" ySplit="9" topLeftCell="V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76" sqref="A76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customWidth="1"/>
    <col min="10" max="10" width="8.25390625" style="18" customWidth="1"/>
    <col min="11" max="11" width="9.125" style="0" customWidth="1"/>
    <col min="12" max="12" width="11.00390625" style="0" customWidth="1"/>
    <col min="13" max="13" width="10.00390625" style="91" customWidth="1"/>
    <col min="14" max="14" width="8.2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1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05" t="s">
        <v>12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</row>
    <row r="2" spans="1:33" ht="22.5" customHeight="1">
      <c r="A2" s="106" t="s">
        <v>53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92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93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93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93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19568.3</v>
      </c>
      <c r="AF7" s="54"/>
      <c r="AG7" s="40"/>
    </row>
    <row r="8" spans="1:55" ht="18" customHeight="1">
      <c r="A8" s="47" t="s">
        <v>30</v>
      </c>
      <c r="B8" s="33">
        <f>SUM(E8:AB8)</f>
        <v>91408.7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94">
        <v>4605.5</v>
      </c>
      <c r="N8" s="61">
        <v>10210.2</v>
      </c>
      <c r="O8" s="61">
        <v>11904</v>
      </c>
      <c r="P8" s="61">
        <v>10666.5</v>
      </c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69746.99999999996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263362.6</v>
      </c>
      <c r="C9" s="23">
        <f t="shared" si="0"/>
        <v>13399.5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5">
        <f t="shared" si="0"/>
        <v>13450.800000000001</v>
      </c>
      <c r="N9" s="68">
        <f t="shared" si="0"/>
        <v>7202.2</v>
      </c>
      <c r="O9" s="68">
        <f t="shared" si="0"/>
        <v>30524.5</v>
      </c>
      <c r="P9" s="68">
        <f t="shared" si="0"/>
        <v>10666.5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125036.70000000001</v>
      </c>
      <c r="AG9" s="95">
        <f>AG10+AG15+AG24+AG33+AG47+AG52+AG54+AG61+AG62+AG71+AG72+AG76+AG88+AG81+AG83+AG82+AG69+AG89+AG91+AG90+AG70+AG40+AG92</f>
        <v>151725.4</v>
      </c>
      <c r="AH9" s="41"/>
      <c r="AI9" s="41"/>
    </row>
    <row r="10" spans="1:35" ht="15.75">
      <c r="A10" s="4" t="s">
        <v>4</v>
      </c>
      <c r="B10" s="22">
        <v>20853.5</v>
      </c>
      <c r="C10" s="22">
        <v>76.6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88">
        <v>1728.3</v>
      </c>
      <c r="N10" s="67">
        <v>5.1</v>
      </c>
      <c r="O10" s="71">
        <v>21.1</v>
      </c>
      <c r="P10" s="67">
        <v>0.3</v>
      </c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7844.500000000001</v>
      </c>
      <c r="AG10" s="88">
        <f>B10+C10-AF10</f>
        <v>13085.599999999999</v>
      </c>
      <c r="AI10" s="6"/>
    </row>
    <row r="11" spans="1:35" ht="15.75">
      <c r="A11" s="3" t="s">
        <v>5</v>
      </c>
      <c r="B11" s="22">
        <v>18725.4</v>
      </c>
      <c r="C11" s="22">
        <v>59.4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88">
        <v>1657.6</v>
      </c>
      <c r="N11" s="67"/>
      <c r="O11" s="71">
        <v>10</v>
      </c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7410.4</v>
      </c>
      <c r="AG11" s="88">
        <f>B11+C11-AF11</f>
        <v>11374.400000000003</v>
      </c>
      <c r="AI11" s="6"/>
    </row>
    <row r="12" spans="1:35" ht="15.75">
      <c r="A12" s="3" t="s">
        <v>2</v>
      </c>
      <c r="B12" s="29">
        <v>708.6</v>
      </c>
      <c r="C12" s="22"/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88"/>
      <c r="N12" s="67"/>
      <c r="O12" s="71">
        <v>7.1</v>
      </c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68.7</v>
      </c>
      <c r="AG12" s="88">
        <f>B12+C12-AF12</f>
        <v>639.9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88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88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1419.4999999999986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88">
        <f t="shared" si="2"/>
        <v>70.70000000000005</v>
      </c>
      <c r="N14" s="67">
        <f t="shared" si="2"/>
        <v>5.1</v>
      </c>
      <c r="O14" s="67">
        <f t="shared" si="2"/>
        <v>4.000000000000002</v>
      </c>
      <c r="P14" s="67">
        <f t="shared" si="2"/>
        <v>0.3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365.3999999999999</v>
      </c>
      <c r="AG14" s="88">
        <f>AG10-AG11-AG12-AG13</f>
        <v>1071.2999999999952</v>
      </c>
      <c r="AI14" s="6"/>
    </row>
    <row r="15" spans="1:35" ht="15" customHeight="1">
      <c r="A15" s="4" t="s">
        <v>6</v>
      </c>
      <c r="B15" s="22">
        <v>110524.8</v>
      </c>
      <c r="C15" s="22">
        <v>288.2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88">
        <v>446</v>
      </c>
      <c r="N15" s="67">
        <v>2528.1</v>
      </c>
      <c r="O15" s="71"/>
      <c r="P15" s="67">
        <v>222.7</v>
      </c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35141.2</v>
      </c>
      <c r="AG15" s="88">
        <f aca="true" t="shared" si="3" ref="AG15:AG31">B15+C15-AF15</f>
        <v>75671.8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12351.8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9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9">
        <f t="shared" si="3"/>
        <v>24587.699999999993</v>
      </c>
      <c r="AH16" s="57"/>
      <c r="AI16" s="6"/>
    </row>
    <row r="17" spans="1:35" ht="15.75">
      <c r="A17" s="3" t="s">
        <v>5</v>
      </c>
      <c r="B17" s="22">
        <v>61693.8</v>
      </c>
      <c r="C17" s="22">
        <v>288.2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88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88">
        <f t="shared" si="3"/>
        <v>34551.8</v>
      </c>
      <c r="AH17" s="6"/>
      <c r="AI17" s="6"/>
    </row>
    <row r="18" spans="1:35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88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88">
        <f t="shared" si="3"/>
        <v>0</v>
      </c>
      <c r="AI18" s="6"/>
    </row>
    <row r="19" spans="1:35" ht="15.75">
      <c r="A19" s="3" t="s">
        <v>1</v>
      </c>
      <c r="B19" s="22">
        <v>7820.9</v>
      </c>
      <c r="C19" s="22">
        <v>0.1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88">
        <v>133.7</v>
      </c>
      <c r="N19" s="67">
        <v>449.5</v>
      </c>
      <c r="O19" s="71"/>
      <c r="P19" s="67">
        <v>46.4</v>
      </c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2544</v>
      </c>
      <c r="AG19" s="88">
        <f t="shared" si="3"/>
        <v>5277</v>
      </c>
      <c r="AI19" s="6"/>
    </row>
    <row r="20" spans="1:35" ht="15.75">
      <c r="A20" s="3" t="s">
        <v>2</v>
      </c>
      <c r="B20" s="22">
        <v>35399.2</v>
      </c>
      <c r="C20" s="22">
        <v>0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88">
        <v>143.2</v>
      </c>
      <c r="N20" s="67">
        <v>2067.6</v>
      </c>
      <c r="O20" s="71"/>
      <c r="P20" s="67">
        <v>42</v>
      </c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4606.199999999999</v>
      </c>
      <c r="AG20" s="88">
        <f t="shared" si="3"/>
        <v>30793</v>
      </c>
      <c r="AI20" s="6"/>
    </row>
    <row r="21" spans="1:35" ht="15.75">
      <c r="A21" s="3" t="s">
        <v>16</v>
      </c>
      <c r="B21" s="22">
        <v>1226.9</v>
      </c>
      <c r="C21" s="22">
        <v>0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88">
        <v>169</v>
      </c>
      <c r="N21" s="67"/>
      <c r="O21" s="71"/>
      <c r="P21" s="67">
        <v>134.3</v>
      </c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324.3</v>
      </c>
      <c r="AG21" s="88">
        <f t="shared" si="3"/>
        <v>902.6000000000001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88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88">
        <f t="shared" si="3"/>
        <v>0</v>
      </c>
      <c r="AI22" s="6"/>
    </row>
    <row r="23" spans="1:35" ht="15.75">
      <c r="A23" s="3" t="s">
        <v>23</v>
      </c>
      <c r="B23" s="22">
        <f>B15-B17-B18-B19-B20-B21-B22</f>
        <v>4367.699999999999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88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-2.842170943040401E-14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220.19999999999723</v>
      </c>
      <c r="AG23" s="88">
        <f t="shared" si="3"/>
        <v>4361.8000000000075</v>
      </c>
      <c r="AI23" s="6"/>
    </row>
    <row r="24" spans="1:35" ht="15" customHeight="1">
      <c r="A24" s="4" t="s">
        <v>7</v>
      </c>
      <c r="B24" s="22">
        <v>39159.3</v>
      </c>
      <c r="C24" s="22">
        <v>0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88">
        <f>9964.9</f>
        <v>9964.9</v>
      </c>
      <c r="N24" s="67">
        <f>4030.7+430.2</f>
        <v>4460.9</v>
      </c>
      <c r="O24" s="71">
        <v>29.9</v>
      </c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15327.3</v>
      </c>
      <c r="AG24" s="88">
        <f t="shared" si="3"/>
        <v>23832.000000000004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96">
        <v>9964.9</v>
      </c>
      <c r="N25" s="75">
        <v>430.2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10895</v>
      </c>
      <c r="AG25" s="89">
        <f t="shared" si="3"/>
        <v>6143.200000000001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88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88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88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88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88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88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88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88">
        <f t="shared" si="3"/>
        <v>0</v>
      </c>
      <c r="AI29" s="6"/>
    </row>
    <row r="30" spans="1:35" ht="15.75">
      <c r="A30" s="3" t="s">
        <v>16</v>
      </c>
      <c r="B30" s="22">
        <v>90.9</v>
      </c>
      <c r="C30" s="22">
        <v>0</v>
      </c>
      <c r="D30" s="67"/>
      <c r="E30" s="67"/>
      <c r="F30" s="67"/>
      <c r="G30" s="67"/>
      <c r="H30" s="67"/>
      <c r="I30" s="67"/>
      <c r="J30" s="72"/>
      <c r="K30" s="67"/>
      <c r="L30" s="67"/>
      <c r="M30" s="88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88">
        <f t="shared" si="3"/>
        <v>90.9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88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88">
        <f t="shared" si="3"/>
        <v>0</v>
      </c>
      <c r="AI31" s="6"/>
    </row>
    <row r="32" spans="1:35" ht="15.75">
      <c r="A32" s="3" t="s">
        <v>23</v>
      </c>
      <c r="B32" s="22">
        <f>B24-B30</f>
        <v>39068.4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88">
        <f t="shared" si="5"/>
        <v>9964.9</v>
      </c>
      <c r="N32" s="67">
        <f t="shared" si="5"/>
        <v>4460.9</v>
      </c>
      <c r="O32" s="67">
        <f t="shared" si="5"/>
        <v>29.9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15327.3</v>
      </c>
      <c r="AG32" s="88">
        <f>AG24-AG30</f>
        <v>23741.100000000002</v>
      </c>
      <c r="AI32" s="6"/>
    </row>
    <row r="33" spans="1:35" ht="15" customHeight="1">
      <c r="A33" s="4" t="s">
        <v>8</v>
      </c>
      <c r="B33" s="22">
        <v>436.7</v>
      </c>
      <c r="C33" s="22">
        <v>85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88"/>
      <c r="N33" s="67"/>
      <c r="O33" s="71"/>
      <c r="P33" s="67">
        <v>44</v>
      </c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148.3</v>
      </c>
      <c r="AG33" s="88">
        <f aca="true" t="shared" si="6" ref="AG33:AG38">B33+C33-AF33</f>
        <v>373.40000000000003</v>
      </c>
      <c r="AI33" s="6"/>
    </row>
    <row r="34" spans="1:35" ht="15.75">
      <c r="A34" s="3" t="s">
        <v>5</v>
      </c>
      <c r="B34" s="22">
        <v>296.4</v>
      </c>
      <c r="C34" s="22">
        <v>1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88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88">
        <f t="shared" si="6"/>
        <v>204.49999999999997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88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88">
        <f t="shared" si="6"/>
        <v>0</v>
      </c>
      <c r="AI35" s="6"/>
    </row>
    <row r="36" spans="1:35" ht="15.75">
      <c r="A36" s="3" t="s">
        <v>2</v>
      </c>
      <c r="B36" s="36">
        <v>105.7</v>
      </c>
      <c r="C36" s="22">
        <v>65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88"/>
      <c r="N36" s="67"/>
      <c r="O36" s="71"/>
      <c r="P36" s="67">
        <v>44</v>
      </c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53.6</v>
      </c>
      <c r="AG36" s="88">
        <f t="shared" si="6"/>
        <v>117.1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88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88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88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88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34.60000000000001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88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88">
        <f>AG33-AG34-AG36-AG38-AG35-AG37</f>
        <v>51.80000000000007</v>
      </c>
      <c r="AI39" s="6"/>
    </row>
    <row r="40" spans="1:35" ht="15" customHeight="1">
      <c r="A40" s="4" t="s">
        <v>29</v>
      </c>
      <c r="B40" s="22">
        <v>1526.7</v>
      </c>
      <c r="C40" s="22">
        <v>0.1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88"/>
      <c r="N40" s="67">
        <v>0.1</v>
      </c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556.8000000000001</v>
      </c>
      <c r="AG40" s="88">
        <f aca="true" t="shared" si="8" ref="AG40:AG45">B40+C40-AF40</f>
        <v>969.9999999999999</v>
      </c>
      <c r="AI40" s="6"/>
    </row>
    <row r="41" spans="1:35" ht="15.75">
      <c r="A41" s="3" t="s">
        <v>5</v>
      </c>
      <c r="B41" s="22">
        <v>1293</v>
      </c>
      <c r="C41" s="22">
        <v>0.1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88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88">
        <f t="shared" si="8"/>
        <v>782.9999999999999</v>
      </c>
      <c r="AH41" s="6"/>
      <c r="AI41" s="6"/>
    </row>
    <row r="42" spans="1:35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88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88">
        <f t="shared" si="8"/>
        <v>0</v>
      </c>
      <c r="AI42" s="6"/>
    </row>
    <row r="43" spans="1:35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88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88">
        <f t="shared" si="8"/>
        <v>2.5</v>
      </c>
      <c r="AI43" s="6"/>
    </row>
    <row r="44" spans="1:35" ht="15.75">
      <c r="A44" s="3" t="s">
        <v>2</v>
      </c>
      <c r="B44" s="22">
        <v>190.8</v>
      </c>
      <c r="C44" s="22"/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88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88">
        <f t="shared" si="8"/>
        <v>152.9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88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88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32.10000000000002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88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0.500000000000027</v>
      </c>
      <c r="AG46" s="88">
        <f>AG40-AG41-AG42-AG43-AG44-AG45</f>
        <v>31.599999999999994</v>
      </c>
      <c r="AI46" s="6"/>
    </row>
    <row r="47" spans="1:35" ht="17.25" customHeight="1">
      <c r="A47" s="4" t="s">
        <v>43</v>
      </c>
      <c r="B47" s="29">
        <v>7482.2</v>
      </c>
      <c r="C47" s="22">
        <v>0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97">
        <v>73.9</v>
      </c>
      <c r="N47" s="79"/>
      <c r="O47" s="81"/>
      <c r="P47" s="79">
        <v>131.3</v>
      </c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2523.8000000000006</v>
      </c>
      <c r="AG47" s="88">
        <f>B47+C47-AF47</f>
        <v>4958.4</v>
      </c>
      <c r="AI47" s="6"/>
    </row>
    <row r="48" spans="1:35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97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88">
        <f>B48+C48-AF48</f>
        <v>0</v>
      </c>
      <c r="AI48" s="6"/>
    </row>
    <row r="49" spans="1:35" ht="15.75">
      <c r="A49" s="3" t="s">
        <v>16</v>
      </c>
      <c r="B49" s="22">
        <v>6301.2</v>
      </c>
      <c r="C49" s="22">
        <v>0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88">
        <v>73.9</v>
      </c>
      <c r="N49" s="67"/>
      <c r="O49" s="71"/>
      <c r="P49" s="67">
        <v>131.3</v>
      </c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2483.5000000000005</v>
      </c>
      <c r="AG49" s="88">
        <f>B49+C49-AF49</f>
        <v>3817.6999999999994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88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88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1181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88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88">
        <f>AG47-AG49-AG48</f>
        <v>1140.7000000000003</v>
      </c>
      <c r="AI51" s="6"/>
    </row>
    <row r="52" spans="1:35" ht="15" customHeight="1">
      <c r="A52" s="4" t="s">
        <v>0</v>
      </c>
      <c r="B52" s="22">
        <v>6888.5</v>
      </c>
      <c r="C52" s="22">
        <v>2082.9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88">
        <v>46.7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1040.8999999999999</v>
      </c>
      <c r="AG52" s="88">
        <f aca="true" t="shared" si="11" ref="AG52:AG59">B52+C52-AF52</f>
        <v>7930.5</v>
      </c>
      <c r="AI52" s="6"/>
    </row>
    <row r="53" spans="1:35" ht="15" customHeight="1">
      <c r="A53" s="3" t="s">
        <v>2</v>
      </c>
      <c r="B53" s="22">
        <v>2630.3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88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88">
        <f t="shared" si="11"/>
        <v>3816.7000000000003</v>
      </c>
      <c r="AI53" s="6"/>
    </row>
    <row r="54" spans="1:35" ht="15" customHeight="1">
      <c r="A54" s="4" t="s">
        <v>9</v>
      </c>
      <c r="B54" s="36">
        <v>2626</v>
      </c>
      <c r="C54" s="22">
        <v>20.3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88">
        <v>290.2</v>
      </c>
      <c r="N54" s="67">
        <v>173.9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889.6</v>
      </c>
      <c r="AG54" s="88">
        <f t="shared" si="11"/>
        <v>1756.7000000000003</v>
      </c>
      <c r="AH54" s="6"/>
      <c r="AI54" s="6"/>
    </row>
    <row r="55" spans="1:35" ht="15.75">
      <c r="A55" s="3" t="s">
        <v>5</v>
      </c>
      <c r="B55" s="22">
        <v>1176.1</v>
      </c>
      <c r="C55" s="22">
        <v>20.3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88">
        <v>290.2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367.6</v>
      </c>
      <c r="AG55" s="88">
        <f t="shared" si="11"/>
        <v>828.7999999999998</v>
      </c>
      <c r="AH55" s="6"/>
      <c r="AI55" s="6"/>
    </row>
    <row r="56" spans="1:35" ht="15" customHeight="1">
      <c r="A56" s="3" t="s">
        <v>1</v>
      </c>
      <c r="B56" s="22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88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88">
        <f t="shared" si="11"/>
        <v>0</v>
      </c>
      <c r="AH56" s="6"/>
      <c r="AI56" s="6"/>
    </row>
    <row r="57" spans="1:35" ht="15.75">
      <c r="A57" s="3" t="s">
        <v>2</v>
      </c>
      <c r="B57" s="29">
        <v>474.5</v>
      </c>
      <c r="C57" s="22">
        <v>0</v>
      </c>
      <c r="D57" s="67"/>
      <c r="E57" s="67"/>
      <c r="F57" s="67"/>
      <c r="G57" s="67"/>
      <c r="H57" s="67"/>
      <c r="I57" s="67"/>
      <c r="J57" s="72"/>
      <c r="K57" s="67"/>
      <c r="L57" s="67"/>
      <c r="M57" s="88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88">
        <f t="shared" si="11"/>
        <v>474.5</v>
      </c>
      <c r="AI57" s="6"/>
    </row>
    <row r="58" spans="1:35" ht="15.75">
      <c r="A58" s="3" t="s">
        <v>16</v>
      </c>
      <c r="B58" s="29">
        <v>28.9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88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88">
        <f t="shared" si="11"/>
        <v>28.9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88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88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946.5000000000001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88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522</v>
      </c>
      <c r="AG60" s="88">
        <f>AG54-AG55-AG57-AG59-AG56-AG58</f>
        <v>424.50000000000045</v>
      </c>
      <c r="AI60" s="6"/>
    </row>
    <row r="61" spans="1:35" ht="15" customHeight="1">
      <c r="A61" s="4" t="s">
        <v>10</v>
      </c>
      <c r="B61" s="22">
        <v>80</v>
      </c>
      <c r="C61" s="22"/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88"/>
      <c r="N61" s="67"/>
      <c r="O61" s="71">
        <v>11.6</v>
      </c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28.5</v>
      </c>
      <c r="AG61" s="88">
        <f aca="true" t="shared" si="14" ref="AG61:AG67">B61+C61-AF61</f>
        <v>51.5</v>
      </c>
      <c r="AI61" s="6"/>
    </row>
    <row r="62" spans="1:35" ht="15" customHeight="1">
      <c r="A62" s="4" t="s">
        <v>11</v>
      </c>
      <c r="B62" s="22">
        <v>5195.5</v>
      </c>
      <c r="C62" s="22">
        <v>77.2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88"/>
      <c r="N62" s="67"/>
      <c r="O62" s="71">
        <v>56.2</v>
      </c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1325</v>
      </c>
      <c r="AG62" s="88">
        <f t="shared" si="14"/>
        <v>3947.7</v>
      </c>
      <c r="AI62" s="6"/>
    </row>
    <row r="63" spans="1:35" ht="15.75">
      <c r="A63" s="3" t="s">
        <v>5</v>
      </c>
      <c r="B63" s="22">
        <v>2456.9</v>
      </c>
      <c r="C63" s="22">
        <v>0.1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88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865.2</v>
      </c>
      <c r="AG63" s="88">
        <f t="shared" si="14"/>
        <v>1591.8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88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88">
        <f t="shared" si="14"/>
        <v>0</v>
      </c>
      <c r="AH64" s="6"/>
      <c r="AI64" s="6"/>
    </row>
    <row r="65" spans="1:35" ht="15.75">
      <c r="A65" s="3" t="s">
        <v>1</v>
      </c>
      <c r="B65" s="22">
        <v>359.2</v>
      </c>
      <c r="C65" s="22">
        <v>42.8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88"/>
      <c r="N65" s="67"/>
      <c r="O65" s="71">
        <v>24.7</v>
      </c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55.8</v>
      </c>
      <c r="AG65" s="88">
        <f t="shared" si="14"/>
        <v>346.2</v>
      </c>
      <c r="AH65" s="6"/>
      <c r="AI65" s="6"/>
    </row>
    <row r="66" spans="1:35" ht="15.75">
      <c r="A66" s="3" t="s">
        <v>2</v>
      </c>
      <c r="B66" s="22">
        <v>320.7</v>
      </c>
      <c r="C66" s="22"/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88"/>
      <c r="N66" s="67"/>
      <c r="O66" s="71">
        <v>21.4</v>
      </c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22.9</v>
      </c>
      <c r="AG66" s="88">
        <f t="shared" si="14"/>
        <v>297.8</v>
      </c>
      <c r="AI66" s="6"/>
    </row>
    <row r="67" spans="1:35" ht="15.75">
      <c r="A67" s="3" t="s">
        <v>16</v>
      </c>
      <c r="B67" s="22">
        <v>580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88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88">
        <f t="shared" si="14"/>
        <v>580</v>
      </c>
      <c r="AI67" s="6"/>
    </row>
    <row r="68" spans="1:35" ht="15.75">
      <c r="A68" s="3" t="s">
        <v>23</v>
      </c>
      <c r="B68" s="22">
        <f aca="true" t="shared" si="15" ref="B68:AD68">B62-B63-B66-B67-B65-B64</f>
        <v>1478.7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88">
        <f t="shared" si="15"/>
        <v>0</v>
      </c>
      <c r="N68" s="67">
        <f t="shared" si="15"/>
        <v>0</v>
      </c>
      <c r="O68" s="67">
        <f t="shared" si="15"/>
        <v>10.100000000000005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381.1</v>
      </c>
      <c r="AG68" s="88">
        <f>AG62-AG63-AG66-AG67-AG65-AG64</f>
        <v>1131.8999999999994</v>
      </c>
      <c r="AI68" s="6"/>
    </row>
    <row r="69" spans="1:35" ht="31.5">
      <c r="A69" s="4" t="s">
        <v>45</v>
      </c>
      <c r="B69" s="22">
        <v>2404.4</v>
      </c>
      <c r="C69" s="22">
        <v>2.1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88">
        <v>900.5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1486.4</v>
      </c>
      <c r="AG69" s="90">
        <f aca="true" t="shared" si="16" ref="AG69:AG92">B69+C69-AF69</f>
        <v>920.0999999999999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88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90">
        <f t="shared" si="16"/>
        <v>0</v>
      </c>
      <c r="AI70" s="6"/>
    </row>
    <row r="71" spans="1:50" ht="31.5">
      <c r="A71" s="4" t="s">
        <v>46</v>
      </c>
      <c r="B71" s="22">
        <f>29.2+28.2+1342</f>
        <v>1399.4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97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90">
        <f t="shared" si="16"/>
        <v>1399.4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v>2685.4</v>
      </c>
      <c r="C72" s="22">
        <v>95.7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88">
        <v>0.3</v>
      </c>
      <c r="N72" s="67">
        <v>34.1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416.1000000000001</v>
      </c>
      <c r="AG72" s="90">
        <f t="shared" si="16"/>
        <v>2365</v>
      </c>
      <c r="AI72" s="6"/>
    </row>
    <row r="73" spans="1:35" ht="15" customHeight="1">
      <c r="A73" s="3" t="s">
        <v>5</v>
      </c>
      <c r="B73" s="22">
        <v>161</v>
      </c>
      <c r="C73" s="22">
        <v>0.1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88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90">
        <f t="shared" si="16"/>
        <v>80.6</v>
      </c>
      <c r="AI73" s="6"/>
    </row>
    <row r="74" spans="1:35" ht="15" customHeight="1">
      <c r="A74" s="3" t="s">
        <v>2</v>
      </c>
      <c r="B74" s="22">
        <f>113.9+333.4</f>
        <v>447.29999999999995</v>
      </c>
      <c r="C74" s="22"/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88"/>
      <c r="N74" s="67">
        <v>33.1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175.3</v>
      </c>
      <c r="AG74" s="90">
        <f t="shared" si="16"/>
        <v>271.99999999999994</v>
      </c>
      <c r="AI74" s="6"/>
    </row>
    <row r="75" spans="1:35" ht="15" customHeight="1">
      <c r="A75" s="3" t="s">
        <v>16</v>
      </c>
      <c r="B75" s="22">
        <v>59.6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88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90">
        <f t="shared" si="16"/>
        <v>59.6</v>
      </c>
      <c r="AI75" s="6"/>
    </row>
    <row r="76" spans="1:35" s="11" customFormat="1" ht="15.75">
      <c r="A76" s="12" t="s">
        <v>48</v>
      </c>
      <c r="B76" s="22">
        <f>188.3</f>
        <v>188.3</v>
      </c>
      <c r="C76" s="22">
        <v>13.1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97"/>
      <c r="N76" s="79"/>
      <c r="O76" s="79"/>
      <c r="P76" s="79">
        <v>1.9</v>
      </c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63.3</v>
      </c>
      <c r="AG76" s="90">
        <f t="shared" si="16"/>
        <v>138.10000000000002</v>
      </c>
      <c r="AI76" s="6"/>
    </row>
    <row r="77" spans="1:35" s="11" customFormat="1" ht="15.75">
      <c r="A77" s="3" t="s">
        <v>5</v>
      </c>
      <c r="B77" s="22">
        <v>140.3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97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90">
        <f t="shared" si="16"/>
        <v>90.20000000000002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97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90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97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90">
        <f t="shared" si="16"/>
        <v>0</v>
      </c>
      <c r="AI79" s="6"/>
    </row>
    <row r="80" spans="1:35" s="11" customFormat="1" ht="15.75">
      <c r="A80" s="3" t="s">
        <v>2</v>
      </c>
      <c r="B80" s="22">
        <v>8.4</v>
      </c>
      <c r="C80" s="22">
        <v>9.3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97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90">
        <f t="shared" si="16"/>
        <v>8.400000000000002</v>
      </c>
      <c r="AI80" s="6"/>
    </row>
    <row r="81" spans="1:35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97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90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97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90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97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88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97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88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97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88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97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88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97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88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88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88">
        <f t="shared" si="16"/>
        <v>0</v>
      </c>
      <c r="AH88" s="11"/>
      <c r="AI88" s="6"/>
    </row>
    <row r="89" spans="1:35" ht="15.75">
      <c r="A89" s="4" t="s">
        <v>50</v>
      </c>
      <c r="B89" s="22">
        <v>8854.6</v>
      </c>
      <c r="C89" s="22">
        <v>122.9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88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5984.2</v>
      </c>
      <c r="AG89" s="88">
        <f t="shared" si="16"/>
        <v>2993.3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88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88">
        <f t="shared" si="16"/>
        <v>3773.5999999999995</v>
      </c>
      <c r="AH90" s="11"/>
      <c r="AI90" s="6"/>
    </row>
    <row r="91" spans="1:35" ht="15.75">
      <c r="A91" s="4" t="s">
        <v>25</v>
      </c>
      <c r="B91" s="22">
        <v>833.3</v>
      </c>
      <c r="C91" s="22">
        <v>833.4</v>
      </c>
      <c r="D91" s="67"/>
      <c r="E91" s="67"/>
      <c r="F91" s="67"/>
      <c r="G91" s="67"/>
      <c r="H91" s="67"/>
      <c r="I91" s="67"/>
      <c r="J91" s="67"/>
      <c r="K91" s="67"/>
      <c r="L91" s="67"/>
      <c r="M91" s="88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88">
        <f t="shared" si="16"/>
        <v>1666.6999999999998</v>
      </c>
      <c r="AH91" s="11"/>
      <c r="AI91" s="6"/>
    </row>
    <row r="92" spans="1:34" ht="15.75">
      <c r="A92" s="4" t="s">
        <v>37</v>
      </c>
      <c r="B92" s="22">
        <v>46563.6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88"/>
      <c r="N92" s="67"/>
      <c r="O92" s="67">
        <v>30405.7</v>
      </c>
      <c r="P92" s="67">
        <v>10266.3</v>
      </c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50374</v>
      </c>
      <c r="AG92" s="88">
        <f t="shared" si="16"/>
        <v>5891.5999999999985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88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88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263362.6</v>
      </c>
      <c r="C94" s="35">
        <f t="shared" si="17"/>
        <v>13399.5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8">
        <f t="shared" si="17"/>
        <v>13450.800000000001</v>
      </c>
      <c r="N94" s="82">
        <f t="shared" si="17"/>
        <v>7202.2</v>
      </c>
      <c r="O94" s="82">
        <f t="shared" si="17"/>
        <v>30524.5</v>
      </c>
      <c r="P94" s="82">
        <f t="shared" si="17"/>
        <v>10666.5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125036.70000000001</v>
      </c>
      <c r="AG94" s="83">
        <f>AG10+AG15+AG24+AG33+AG47+AG52+AG54+AG61+AG62+AG69+AG71+AG72+AG76+AG81+AG82+AG83+AG88+AG89+AG90+AG91+AG70+AG40+AG92</f>
        <v>151725.4</v>
      </c>
    </row>
    <row r="95" spans="1:33" ht="15.75">
      <c r="A95" s="3" t="s">
        <v>5</v>
      </c>
      <c r="B95" s="22">
        <f aca="true" t="shared" si="18" ref="B95:AD95">B11+B17+B26+B34+B55+B63+B73+B41+B77+B48</f>
        <v>85942.90000000001</v>
      </c>
      <c r="C95" s="22">
        <f t="shared" si="18"/>
        <v>371.00000000000006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88">
        <f t="shared" si="18"/>
        <v>1947.8</v>
      </c>
      <c r="N95" s="67">
        <f t="shared" si="18"/>
        <v>0</v>
      </c>
      <c r="O95" s="67">
        <f t="shared" si="18"/>
        <v>10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36808.8</v>
      </c>
      <c r="AG95" s="71">
        <f>B95+C95-AF95</f>
        <v>49505.100000000006</v>
      </c>
    </row>
    <row r="96" spans="1:33" ht="15.75">
      <c r="A96" s="3" t="s">
        <v>2</v>
      </c>
      <c r="B96" s="22">
        <f aca="true" t="shared" si="19" ref="B96:AD96">B12+B20+B29+B36+B57+B66+B44+B80+B74+B53</f>
        <v>40285.5</v>
      </c>
      <c r="C96" s="22">
        <f t="shared" si="19"/>
        <v>1263.3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88">
        <f t="shared" si="19"/>
        <v>143.2</v>
      </c>
      <c r="N96" s="67">
        <f t="shared" si="19"/>
        <v>2100.7</v>
      </c>
      <c r="O96" s="67">
        <f t="shared" si="19"/>
        <v>28.5</v>
      </c>
      <c r="P96" s="67">
        <f t="shared" si="19"/>
        <v>86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4976.5</v>
      </c>
      <c r="AG96" s="71">
        <f>B96+C96-AF96</f>
        <v>36572.3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88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8190.9</v>
      </c>
      <c r="C98" s="22">
        <f t="shared" si="21"/>
        <v>42.9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88">
        <f t="shared" si="21"/>
        <v>133.7</v>
      </c>
      <c r="N98" s="67">
        <f t="shared" si="21"/>
        <v>449.5</v>
      </c>
      <c r="O98" s="67">
        <f t="shared" si="21"/>
        <v>24.7</v>
      </c>
      <c r="P98" s="67">
        <f t="shared" si="21"/>
        <v>46.4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2608.1</v>
      </c>
      <c r="AG98" s="71">
        <f>B98+C98-AF98</f>
        <v>5625.699999999999</v>
      </c>
    </row>
    <row r="99" spans="1:33" ht="15.75">
      <c r="A99" s="3" t="s">
        <v>16</v>
      </c>
      <c r="B99" s="22">
        <f aca="true" t="shared" si="22" ref="B99:X99">B21+B30+B49+B37+B58+B13+B75+B67</f>
        <v>8287.5</v>
      </c>
      <c r="C99" s="22">
        <f t="shared" si="22"/>
        <v>0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88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265.6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2807.8</v>
      </c>
      <c r="AG99" s="71">
        <f>B99+C99-AF99</f>
        <v>5479.7</v>
      </c>
    </row>
    <row r="100" spans="1:33" ht="12.75">
      <c r="A100" s="1" t="s">
        <v>35</v>
      </c>
      <c r="B100" s="2">
        <f aca="true" t="shared" si="24" ref="B100:AD100">B94-B95-B96-B97-B98-B99</f>
        <v>120639.49999999997</v>
      </c>
      <c r="C100" s="2">
        <f t="shared" si="24"/>
        <v>11722.300000000001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9">
        <f t="shared" si="24"/>
        <v>10983.2</v>
      </c>
      <c r="N100" s="84">
        <f t="shared" si="24"/>
        <v>4652</v>
      </c>
      <c r="O100" s="84">
        <f t="shared" si="24"/>
        <v>30461.3</v>
      </c>
      <c r="P100" s="84">
        <f t="shared" si="24"/>
        <v>10268.5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77819.2</v>
      </c>
      <c r="AG100" s="84">
        <f>AG94-AG95-AG96-AG97-AG98-AG99</f>
        <v>54542.59999999999</v>
      </c>
    </row>
    <row r="101" spans="1:33" s="32" customFormat="1" ht="15.75">
      <c r="A101" s="30"/>
      <c r="B101" s="31"/>
      <c r="C101" s="31"/>
      <c r="M101" s="100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101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102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103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103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104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104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104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104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104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104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104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104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104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104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104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104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104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104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104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104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104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104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104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104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104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104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104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104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104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104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104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104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104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104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104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104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104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2019-02-15T14:34:43Z</cp:lastPrinted>
  <dcterms:created xsi:type="dcterms:W3CDTF">2002-11-05T08:53:00Z</dcterms:created>
  <dcterms:modified xsi:type="dcterms:W3CDTF">2019-02-19T13:29:40Z</dcterms:modified>
  <cp:category/>
  <cp:version/>
  <cp:contentType/>
  <cp:contentStatus/>
</cp:coreProperties>
</file>